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Inputs" sheetId="1" r:id="rId1"/>
    <sheet name="Revenue" sheetId="2" r:id="rId2"/>
    <sheet name="FCFF" sheetId="3" r:id="rId3"/>
    <sheet name="Valuation" sheetId="4" r:id="rId4"/>
    <sheet name="Sensitivity" sheetId="5" r:id="rId5"/>
  </sheets>
  <calcPr fullCalcOnLoad="1"/>
</workbook>
</file>

<file path=xl/sharedStrings.xml><?xml version="1.0" encoding="utf-8"?>
<sst xmlns="http://schemas.openxmlformats.org/spreadsheetml/2006/main" count="101" uniqueCount="101">
  <si>
    <t xml:space="preserve">Atlas Software — DCF Model</t>
  </si>
  <si>
    <t xml:space="preserve">Worked example accompanying the pillar article 'DCF Valuation: The Complete Walkthrough'.</t>
  </si>
  <si>
    <t xml:space="preserve">Operating assumptions (Year 0)</t>
  </si>
  <si>
    <t xml:space="preserve">Revenue, Year 0 ($M)</t>
  </si>
  <si>
    <t xml:space="preserve">Reported trailing revenue.</t>
  </si>
  <si>
    <t xml:space="preserve">Tax rate</t>
  </si>
  <si>
    <t xml:space="preserve">Marginal corporate rate.</t>
  </si>
  <si>
    <t xml:space="preserve">D&amp;A as % of revenue</t>
  </si>
  <si>
    <t xml:space="preserve">Roughly stable across the forecast.</t>
  </si>
  <si>
    <t xml:space="preserve">CapEx as % of revenue</t>
  </si>
  <si>
    <t xml:space="preserve">Elevated while the company is investing in growth.</t>
  </si>
  <si>
    <t xml:space="preserve">NWC as % of revenue</t>
  </si>
  <si>
    <t xml:space="preserve">Typical SaaS — small NWC drag.</t>
  </si>
  <si>
    <t xml:space="preserve">WACC</t>
  </si>
  <si>
    <t xml:space="preserve">Mid-stage growth SaaS, current rate environment.</t>
  </si>
  <si>
    <t xml:space="preserve">Terminal growth (g)</t>
  </si>
  <si>
    <t xml:space="preserve">Below long-run nominal GDP.</t>
  </si>
  <si>
    <t xml:space="preserve">Exit multiple (× EBIT)</t>
  </si>
  <si>
    <t xml:space="preserve">Mature public SaaS comps.</t>
  </si>
  <si>
    <t xml:space="preserve">Net debt ($M)</t>
  </si>
  <si>
    <t xml:space="preserve">Cash &gt; debt, so net debt is negative.</t>
  </si>
  <si>
    <t xml:space="preserve">Shares outstanding (M)</t>
  </si>
  <si>
    <t xml:space="preserve">Diluted shares.</t>
  </si>
  <si>
    <t xml:space="preserve">Per-year drivers</t>
  </si>
  <si>
    <t xml:space="preserve">Year</t>
  </si>
  <si>
    <t xml:space="preserve">Revenue growth</t>
  </si>
  <si>
    <t xml:space="preserve">EBIT margin</t>
  </si>
  <si>
    <t xml:space="preserve"/>
  </si>
  <si>
    <t xml:space="preserve">Revenue Build</t>
  </si>
  <si>
    <t xml:space="preserve">0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</si>
  <si>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</si>
  <si>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</si>
  <si>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</si>
  <si>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</si>
  <si>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</si>
  <si>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</si>
  <si>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</si>
  <si>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</si>
  <si>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</si>
  <si>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</si>
  <si>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—</t>
  </si>
  <si>
    <t xml:space="preserve">Revenue ($M)</t>
  </si>
  <si>
    <t xml:space="preserve">Revenue grows from $50M (Year 0) at the per-year rates from Inputs!B19:B28.</t>
  </si>
  <si>
    <t xml:space="preserve">FCFF Projection</t>
  </si>
  <si>
    <t xml:space="preserve">EBIT ($M)</t>
  </si>
  <si>
    <t xml:space="preserve">EBIT × (1 − t)</t>
  </si>
  <si>
    <t xml:space="preserve">+ D&amp;A ($M)</t>
  </si>
  <si>
    <t xml:space="preserve">− CapEx ($M)</t>
  </si>
  <si>
    <t xml:space="preserve">− ΔNWC ($M)</t>
  </si>
  <si>
    <t xml:space="preserve">FCFF ($M)</t>
  </si>
  <si>
    <t xml:space="preserve">Discount factor</t>
  </si>
  <si>
    <t xml:space="preserve">PV of FCFF ($M)</t>
  </si>
  <si>
    <t xml:space="preserve">FCFF = EBIT×(1−t) + D&amp;A − CapEx − ΔNWC. PV uses the WACC from Inputs.</t>
  </si>
  <si>
    <t xml:space="preserve">Valuation Summary</t>
  </si>
  <si>
    <t xml:space="preserve">Building blocks</t>
  </si>
  <si>
    <t xml:space="preserve">Sum PV of explicit FCFF ($M)</t>
  </si>
  <si>
    <t xml:space="preserve">Years 1–10 discounted to today.</t>
  </si>
  <si>
    <t xml:space="preserve">Year 10 FCFF ($M)</t>
  </si>
  <si>
    <t xml:space="preserve">Last year of explicit forecast.</t>
  </si>
  <si>
    <t xml:space="preserve">Year 10 EBIT ($M)</t>
  </si>
  <si>
    <t xml:space="preserve">Used for the exit-multiple cross-check.</t>
  </si>
  <si>
    <t xml:space="preserve">Terminal value (Year 10)</t>
  </si>
  <si>
    <t xml:space="preserve">TV — Gordon Growth ($M)</t>
  </si>
  <si>
    <t xml:space="preserve">FCFF₁₁ / (WACC − g).</t>
  </si>
  <si>
    <t xml:space="preserve">TV — Exit multiple ($M)</t>
  </si>
  <si>
    <t xml:space="preserve">Year 10 EBIT × exit multiple.</t>
  </si>
  <si>
    <t xml:space="preserve">TV — average ($M)</t>
  </si>
  <si>
    <t xml:space="preserve">Average of the two methods (used below).</t>
  </si>
  <si>
    <t xml:space="preserve">PV of TV ($M)</t>
  </si>
  <si>
    <t xml:space="preserve">Discounted to today at WACC.</t>
  </si>
  <si>
    <t xml:space="preserve">Headline outputs</t>
  </si>
  <si>
    <t xml:space="preserve">Enterprise value ($M)</t>
  </si>
  <si>
    <t xml:space="preserve">Sum of PV(FCFF) + PV(TV).</t>
  </si>
  <si>
    <t xml:space="preserve">− Net debt ($M)</t>
  </si>
  <si>
    <t xml:space="preserve">Negative net debt means cash exceeds debt and is added back.</t>
  </si>
  <si>
    <t xml:space="preserve">Equity value ($M)</t>
  </si>
  <si>
    <t xml:space="preserve">EV minus net debt.</t>
  </si>
  <si>
    <t xml:space="preserve">Value per share ($)</t>
  </si>
  <si>
    <t xml:space="preserve">Equity value ÷ shares outstanding.</t>
  </si>
  <si>
    <t xml:space="preserve">WACC build (reference)</t>
  </si>
  <si>
    <t xml:space="preserve">Risk-free rate (10y UST)</t>
  </si>
  <si>
    <t xml:space="preserve">Current 10-year Treasury yield.</t>
  </si>
  <si>
    <t xml:space="preserve">Equity risk premium</t>
  </si>
  <si>
    <t xml:space="preserve">Damodaran-style ERP for the US.</t>
  </si>
  <si>
    <t xml:space="preserve">Beta</t>
  </si>
  <si>
    <t xml:space="preserve">Mid-stage growth SaaS, levered.</t>
  </si>
  <si>
    <t xml:space="preserve">Cost of equity (CAPM)</t>
  </si>
  <si>
    <t xml:space="preserve">rf + β × ERP.</t>
  </si>
  <si>
    <t xml:space="preserve">Pre-tax cost of debt</t>
  </si>
  <si>
    <t xml:space="preserve">Yield on existing debt.</t>
  </si>
  <si>
    <t xml:space="preserve">After-tax cost of debt</t>
  </si>
  <si>
    <t xml:space="preserve">Cost of debt × (1 − t).</t>
  </si>
  <si>
    <t xml:space="preserve">Equity weight (E/V)</t>
  </si>
  <si>
    <t xml:space="preserve">Most SaaS firms are equity-heavy.</t>
  </si>
  <si>
    <t xml:space="preserve">Debt weight (D/V)</t>
  </si>
  <si>
    <t xml:space="preserve">Implied WACC (cross-check)</t>
  </si>
  <si>
    <t xml:space="preserve">Compare against Inputs!B10.</t>
  </si>
  <si>
    <t xml:space="preserve">Sensitivity: EV ($M) — WACC × Terminal growth</t>
  </si>
  <si>
    <t xml:space="preserve">Each cell recomputes EV from the FCFF sum and a fresh terminal value at the displayed WACC and g.</t>
  </si>
  <si>
    <t xml:space="preserve">WACC \ g →</t>
  </si>
  <si>
    <t xml:space="preserve">Edit the WACC and growth grids in this sheet to explore other ranges.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</si>
</sst>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%"/>
    <numFmt numFmtId="166" formatCode="#,##0.00"/>
    <numFmt numFmtId="167" formatCode="0.000"/>
  </numFmts>
  <fonts count="6">
    <font>
      <sz val="11"/>
      <name val="Calibri"/>
    </font>
    <font>
      <sz val="16"/>
      <b/>
      <name val="Calibri"/>
      <color rgb="FF1F2937"/>
    </font>
    <font>
      <sz val="11"/>
      <b/>
      <name val="Calibri"/>
      <color rgb="FFFFFFFF"/>
    </font>
    <font>
      <sz val="11"/>
      <b/>
      <name val="Calibri"/>
    </font>
    <font>
      <sz val="10"/>
      <i/>
      <name val="Calibri"/>
      <color rgb="FF6B7280"/>
    </font>
    <font>
      <sz val="11"/>
      <b/>
      <name val="Calibri"/>
      <color rgb="FFFFFFFF"/>
    </font>
  </fonts>
  <fills count="7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EF3C7"/>
      </patternFill>
    </fill>
    <fill>
      <patternFill patternType="solid">
        <fgColor rgb="FFE5E7EB"/>
      </patternFill>
    </fill>
    <fill>
      <patternFill patternType="solid">
        <fgColor rgb="FFD1FAE5"/>
      </patternFill>
    </fill>
    <fill>
      <patternFill patternType="solid">
        <fgColor rgb="FF374151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166" fontId="0" fillId="3" borderId="1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4" fontId="3" fillId="5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165" fontId="5" fillId="6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164" fontId="0" fillId="0" borderId="1" xfId="0" applyNumberFormat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>
  <dimension ref="A1:D25"/>
  <sheetViews>
    <sheetView workbookViewId="0" tabSelected="1"/>
  </sheetViews>
  <sheetFormatPr defaultRowHeight="15"/>
  <cols>
    <col min="1" max="1" width="38" customWidth="1"/>
    <col min="2" max="2" width="18" customWidth="1"/>
    <col min="3" max="3" width="18" customWidth="1"/>
    <col min="4" max="4" width="40" customWidth="1"/>
  </cols>
  <sheetData>
    <row r="1">
      <c r="A1" s="1" t="s">
        <v>0</v>
      </c>
    </row>
    <row r="2">
      <c r="A2" s="12" t="s">
        <v>1</v>
      </c>
    </row>
    <row r="4">
      <c r="A4" s="2" t="s">
        <v>2</v>
      </c>
    </row>
    <row r="5">
      <c r="A5" s="3" t="s">
        <v>3</v>
      </c>
      <c r="B5" s="6">
        <v>50</v>
      </c>
      <c r="D5" s="12" t="s">
        <v>4</v>
      </c>
    </row>
    <row r="6">
      <c r="A6" s="3" t="s">
        <v>5</v>
      </c>
      <c r="B6" s="5">
        <v>0.25</v>
      </c>
      <c r="D6" s="12" t="s">
        <v>6</v>
      </c>
    </row>
    <row r="7">
      <c r="A7" s="3" t="s">
        <v>7</v>
      </c>
      <c r="B7" s="5">
        <v>0.04</v>
      </c>
      <c r="D7" s="12" t="s">
        <v>8</v>
      </c>
    </row>
    <row r="8">
      <c r="A8" s="3" t="s">
        <v>9</v>
      </c>
      <c r="B8" s="5">
        <v>0.08</v>
      </c>
      <c r="D8" s="12" t="s">
        <v>10</v>
      </c>
    </row>
    <row r="9">
      <c r="A9" s="3" t="s">
        <v>11</v>
      </c>
      <c r="B9" s="5">
        <v>0.05</v>
      </c>
      <c r="D9" s="12" t="s">
        <v>12</v>
      </c>
    </row>
    <row r="10">
      <c r="A10" s="3" t="s">
        <v>13</v>
      </c>
      <c r="B10" s="5">
        <v>0.095</v>
      </c>
      <c r="D10" s="12" t="s">
        <v>14</v>
      </c>
    </row>
    <row r="11">
      <c r="A11" s="3" t="s">
        <v>15</v>
      </c>
      <c r="B11" s="5">
        <v>0.03</v>
      </c>
      <c r="D11" s="12" t="s">
        <v>16</v>
      </c>
    </row>
    <row r="12">
      <c r="A12" s="3" t="s">
        <v>17</v>
      </c>
      <c r="B12" s="4">
        <v>15</v>
      </c>
      <c r="D12" s="12" t="s">
        <v>18</v>
      </c>
    </row>
    <row r="13">
      <c r="A13" s="3" t="s">
        <v>19</v>
      </c>
      <c r="B13" s="6">
        <v>-10</v>
      </c>
      <c r="D13" s="12" t="s">
        <v>20</v>
      </c>
    </row>
    <row r="14">
      <c r="A14" s="3" t="s">
        <v>21</v>
      </c>
      <c r="B14" s="4">
        <v>50</v>
      </c>
      <c r="D14" s="12" t="s">
        <v>22</v>
      </c>
    </row>
    <row r="17">
      <c r="A17" s="2" t="s">
        <v>23</v>
      </c>
    </row>
    <row r="18">
      <c r="A18" s="11" t="s">
        <v>24</v>
      </c>
      <c r="B18" s="11" t="s">
        <v>25</v>
      </c>
      <c r="C18" s="11" t="s">
        <v>26</v>
      </c>
      <c r="D18" s="11" t="s">
        <v>27</v>
      </c>
    </row>
    <row r="19">
      <c r="A19" s="3">
        <v>1</v>
      </c>
      <c r="B19" s="5">
        <v>0.35</v>
      </c>
      <c r="C19" s="5">
        <v>0.08</v>
      </c>
    </row>
    <row r="20">
      <c r="A20" s="3">
        <v>2</v>
      </c>
      <c r="B20" s="5">
        <v>0.3</v>
      </c>
      <c r="C20" s="5">
        <v>0.11</v>
      </c>
    </row>
    <row r="21">
      <c r="A21" s="3">
        <v>3</v>
      </c>
      <c r="B21" s="5">
        <v>0.25</v>
      </c>
      <c r="C21" s="5">
        <v>0.14</v>
      </c>
    </row>
    <row r="22">
      <c r="A22" s="3">
        <v>4</v>
      </c>
      <c r="B22" s="5">
        <v>0.22</v>
      </c>
      <c r="C22" s="5">
        <v>0.17</v>
      </c>
    </row>
    <row r="23">
      <c r="A23" s="3">
        <v>5</v>
      </c>
      <c r="B23" s="5">
        <v>0.18</v>
      </c>
      <c r="C23" s="5">
        <v>0.19</v>
      </c>
    </row>
    <row r="24">
      <c r="A24" s="3">
        <v>6</v>
      </c>
      <c r="B24" s="5">
        <v>0.15</v>
      </c>
      <c r="C24" s="5">
        <v>0.21</v>
      </c>
    </row>
    <row r="25">
      <c r="A25" s="3">
        <v>7</v>
      </c>
      <c r="B25" s="5">
        <v>0.12</v>
      </c>
      <c r="C25" s="5">
        <v>0.23</v>
      </c>
    </row>
    <row r="26">
      <c r="A26" s="3">
        <v>8</v>
      </c>
      <c r="B26" s="5">
        <v>0.1</v>
      </c>
      <c r="C26" s="5">
        <v>0.24</v>
      </c>
    </row>
    <row r="27">
      <c r="A27" s="3">
        <v>9</v>
      </c>
      <c r="B27" s="5">
        <v>0.08</v>
      </c>
      <c r="C27" s="5">
        <v>0.25</v>
      </c>
    </row>
    <row r="28">
      <c r="A28" s="3">
        <v>10</v>
      </c>
      <c r="B28" s="5">
        <v>0.06</v>
      </c>
      <c r="C28" s="5">
        <v>0.25</v>
      </c>
    </row>
  </sheetData>
  <mergeCells count="4">
    <mergeCell ref="A1:D1"/>
    <mergeCell ref="A2:D2"/>
    <mergeCell ref="A4:D4"/>
    <mergeCell ref="A17:D17"/>
  </mergeCells>
</worksheet>
</file>

<file path=xl/worksheets/sheet2.xml><?xml version="1.0" encoding="utf-8"?>
<worksheet xmlns="http://schemas.openxmlformats.org/spreadsheetml/2006/main">
  <dimension ref="A1:L5"/>
  <sheetViews>
    <sheetView workbookViewId="0"/>
  </sheetViews>
  <sheetFormatPr defaultRowHeight="15"/>
  <cols>
    <col min="1" max="1" width="16" customWidth="1"/>
    <col min="2" max="2" width="12" customWidth="1"/>
    <col min="3" max="3" width="12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9" max="9" width="12" customWidth="1"/>
    <col min="10" max="10" width="12" customWidth="1"/>
    <col min="11" max="11" width="12" customWidth="1"/>
    <col min="12" max="12" width="12" customWidth="1"/>
    <col min="13" max="13" width="12" customWidth="1"/>
  </cols>
  <sheetData>
    <row r="1">
      <c r="A1" s="1" t="s">
        <v>28</v>
      </c>
    </row>
    <row r="3">
      <c r="A3" s="11" t="s">
        <v>24</v>
      </c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1" t="s">
        <v>38</v>
      </c>
      <c r="L3" s="11" t="s">
        <v>39</v>
      </c>
    </row>
    <row r="4">
      <c r="A4" s="3" t="s">
        <v>25</v>
      </c>
      <c r="B4" s="12" t="s">
        <v>40</v>
      </c>
      <c r="C4" s="8">
        <f>Inputs!$B$19</f>
      </c>
      <c r="D4" s="8">
        <f>Inputs!$B$20</f>
      </c>
      <c r="E4" s="8">
        <f>Inputs!$B$21</f>
      </c>
      <c r="F4" s="8">
        <f>Inputs!$B$22</f>
      </c>
      <c r="G4" s="8">
        <f>Inputs!$B$23</f>
      </c>
      <c r="H4" s="8">
        <f>Inputs!$B$24</f>
      </c>
      <c r="I4" s="8">
        <f>Inputs!$B$25</f>
      </c>
      <c r="J4" s="8">
        <f>Inputs!$B$26</f>
      </c>
      <c r="K4" s="8">
        <f>Inputs!$B$27</f>
      </c>
      <c r="L4" s="8">
        <f>Inputs!$B$28</f>
      </c>
    </row>
    <row r="5">
      <c r="A5" s="3" t="s">
        <v>41</v>
      </c>
      <c r="B5" s="9">
        <f>Inputs!$B$5</f>
      </c>
      <c r="C5" s="9">
        <f>B5*(1+Inputs!$B$19)</f>
      </c>
      <c r="D5" s="9">
        <f>C5*(1+Inputs!$B$20)</f>
      </c>
      <c r="E5" s="9">
        <f>D5*(1+Inputs!$B$21)</f>
      </c>
      <c r="F5" s="9">
        <f>E5*(1+Inputs!$B$22)</f>
      </c>
      <c r="G5" s="9">
        <f>F5*(1+Inputs!$B$23)</f>
      </c>
      <c r="H5" s="9">
        <f>G5*(1+Inputs!$B$24)</f>
      </c>
      <c r="I5" s="9">
        <f>H5*(1+Inputs!$B$25)</f>
      </c>
      <c r="J5" s="9">
        <f>I5*(1+Inputs!$B$26)</f>
      </c>
      <c r="K5" s="9">
        <f>J5*(1+Inputs!$B$27)</f>
      </c>
      <c r="L5" s="9">
        <f>K5*(1+Inputs!$B$28)</f>
      </c>
    </row>
    <row r="7">
      <c r="A7" s="12" t="s">
        <v>42</v>
      </c>
    </row>
  </sheetData>
  <mergeCells count="2">
    <mergeCell ref="A1:M1"/>
    <mergeCell ref="A7:M7"/>
  </mergeCells>
</worksheet>
</file>

<file path=xl/worksheets/sheet3.xml><?xml version="1.0" encoding="utf-8"?>
<worksheet xmlns="http://schemas.openxmlformats.org/spreadsheetml/2006/main">
  <dimension ref="A1:K13"/>
  <sheetViews>
    <sheetView workbookViewId="0"/>
  </sheetViews>
  <sheetFormatPr defaultRowHeight="15"/>
  <cols>
    <col min="1" max="1" width="28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</cols>
  <sheetData>
    <row r="1">
      <c r="A1" s="1" t="s">
        <v>43</v>
      </c>
    </row>
    <row r="3">
      <c r="A3" s="11" t="s">
        <v>24</v>
      </c>
      <c r="B3" s="11" t="s">
        <v>30</v>
      </c>
      <c r="C3" s="11" t="s">
        <v>31</v>
      </c>
      <c r="D3" s="11" t="s">
        <v>32</v>
      </c>
      <c r="E3" s="11" t="s">
        <v>33</v>
      </c>
      <c r="F3" s="11" t="s">
        <v>34</v>
      </c>
      <c r="G3" s="11" t="s">
        <v>35</v>
      </c>
      <c r="H3" s="11" t="s">
        <v>36</v>
      </c>
      <c r="I3" s="11" t="s">
        <v>37</v>
      </c>
      <c r="J3" s="11" t="s">
        <v>38</v>
      </c>
      <c r="K3" s="11" t="s">
        <v>39</v>
      </c>
    </row>
    <row r="4">
      <c r="A4" s="3" t="s">
        <v>41</v>
      </c>
      <c r="B4" s="9">
        <f>Revenue!C5</f>
      </c>
      <c r="C4" s="9">
        <f>Revenue!D5</f>
      </c>
      <c r="D4" s="9">
        <f>Revenue!E5</f>
      </c>
      <c r="E4" s="9">
        <f>Revenue!F5</f>
      </c>
      <c r="F4" s="9">
        <f>Revenue!G5</f>
      </c>
      <c r="G4" s="9">
        <f>Revenue!H5</f>
      </c>
      <c r="H4" s="9">
        <f>Revenue!I5</f>
      </c>
      <c r="I4" s="9">
        <f>Revenue!J5</f>
      </c>
      <c r="J4" s="9">
        <f>Revenue!K5</f>
      </c>
      <c r="K4" s="9">
        <f>Revenue!L5</f>
      </c>
    </row>
    <row r="5">
      <c r="A5" s="3" t="s">
        <v>26</v>
      </c>
      <c r="B5" s="8">
        <f>Inputs!$C$19</f>
      </c>
      <c r="C5" s="8">
        <f>Inputs!$C$20</f>
      </c>
      <c r="D5" s="8">
        <f>Inputs!$C$21</f>
      </c>
      <c r="E5" s="8">
        <f>Inputs!$C$22</f>
      </c>
      <c r="F5" s="8">
        <f>Inputs!$C$23</f>
      </c>
      <c r="G5" s="8">
        <f>Inputs!$C$24</f>
      </c>
      <c r="H5" s="8">
        <f>Inputs!$C$25</f>
      </c>
      <c r="I5" s="8">
        <f>Inputs!$C$26</f>
      </c>
      <c r="J5" s="8">
        <f>Inputs!$C$27</f>
      </c>
      <c r="K5" s="8">
        <f>Inputs!$C$28</f>
      </c>
    </row>
    <row r="6">
      <c r="A6" s="3" t="s">
        <v>44</v>
      </c>
      <c r="B6" s="9">
        <f>B4*B5</f>
      </c>
      <c r="C6" s="9">
        <f>C4*C5</f>
      </c>
      <c r="D6" s="9">
        <f>D4*D5</f>
      </c>
      <c r="E6" s="9">
        <f>E4*E5</f>
      </c>
      <c r="F6" s="9">
        <f>F4*F5</f>
      </c>
      <c r="G6" s="9">
        <f>G4*G5</f>
      </c>
      <c r="H6" s="9">
        <f>H4*H5</f>
      </c>
      <c r="I6" s="9">
        <f>I4*I5</f>
      </c>
      <c r="J6" s="9">
        <f>J4*J5</f>
      </c>
      <c r="K6" s="9">
        <f>K4*K5</f>
      </c>
    </row>
    <row r="7">
      <c r="A7" s="3" t="s">
        <v>45</v>
      </c>
      <c r="B7" s="9">
        <f>B6*(1-Inputs!$B$6)</f>
      </c>
      <c r="C7" s="9">
        <f>C6*(1-Inputs!$B$6)</f>
      </c>
      <c r="D7" s="9">
        <f>D6*(1-Inputs!$B$6)</f>
      </c>
      <c r="E7" s="9">
        <f>E6*(1-Inputs!$B$6)</f>
      </c>
      <c r="F7" s="9">
        <f>F6*(1-Inputs!$B$6)</f>
      </c>
      <c r="G7" s="9">
        <f>G6*(1-Inputs!$B$6)</f>
      </c>
      <c r="H7" s="9">
        <f>H6*(1-Inputs!$B$6)</f>
      </c>
      <c r="I7" s="9">
        <f>I6*(1-Inputs!$B$6)</f>
      </c>
      <c r="J7" s="9">
        <f>J6*(1-Inputs!$B$6)</f>
      </c>
      <c r="K7" s="9">
        <f>K6*(1-Inputs!$B$6)</f>
      </c>
    </row>
    <row r="8">
      <c r="A8" s="3" t="s">
        <v>46</v>
      </c>
      <c r="B8" s="9">
        <f>B4*Inputs!$B$7</f>
      </c>
      <c r="C8" s="9">
        <f>C4*Inputs!$B$7</f>
      </c>
      <c r="D8" s="9">
        <f>D4*Inputs!$B$7</f>
      </c>
      <c r="E8" s="9">
        <f>E4*Inputs!$B$7</f>
      </c>
      <c r="F8" s="9">
        <f>F4*Inputs!$B$7</f>
      </c>
      <c r="G8" s="9">
        <f>G4*Inputs!$B$7</f>
      </c>
      <c r="H8" s="9">
        <f>H4*Inputs!$B$7</f>
      </c>
      <c r="I8" s="9">
        <f>I4*Inputs!$B$7</f>
      </c>
      <c r="J8" s="9">
        <f>J4*Inputs!$B$7</f>
      </c>
      <c r="K8" s="9">
        <f>K4*Inputs!$B$7</f>
      </c>
    </row>
    <row r="9">
      <c r="A9" s="3" t="s">
        <v>47</v>
      </c>
      <c r="B9" s="9">
        <f>B4*Inputs!$B$8</f>
      </c>
      <c r="C9" s="9">
        <f>C4*Inputs!$B$8</f>
      </c>
      <c r="D9" s="9">
        <f>D4*Inputs!$B$8</f>
      </c>
      <c r="E9" s="9">
        <f>E4*Inputs!$B$8</f>
      </c>
      <c r="F9" s="9">
        <f>F4*Inputs!$B$8</f>
      </c>
      <c r="G9" s="9">
        <f>G4*Inputs!$B$8</f>
      </c>
      <c r="H9" s="9">
        <f>H4*Inputs!$B$8</f>
      </c>
      <c r="I9" s="9">
        <f>I4*Inputs!$B$8</f>
      </c>
      <c r="J9" s="9">
        <f>J4*Inputs!$B$8</f>
      </c>
      <c r="K9" s="9">
        <f>K4*Inputs!$B$8</f>
      </c>
    </row>
    <row r="10">
      <c r="A10" s="3" t="s">
        <v>48</v>
      </c>
      <c r="B10" s="9">
        <f>(B4-Inputs!$B$5)*Inputs!$B$9</f>
      </c>
      <c r="C10" s="9">
        <f>(C4-B4)*Inputs!$B$9</f>
      </c>
      <c r="D10" s="9">
        <f>(D4-C4)*Inputs!$B$9</f>
      </c>
      <c r="E10" s="9">
        <f>(E4-D4)*Inputs!$B$9</f>
      </c>
      <c r="F10" s="9">
        <f>(F4-E4)*Inputs!$B$9</f>
      </c>
      <c r="G10" s="9">
        <f>(G4-F4)*Inputs!$B$9</f>
      </c>
      <c r="H10" s="9">
        <f>(H4-G4)*Inputs!$B$9</f>
      </c>
      <c r="I10" s="9">
        <f>(I4-H4)*Inputs!$B$9</f>
      </c>
      <c r="J10" s="9">
        <f>(J4-I4)*Inputs!$B$9</f>
      </c>
      <c r="K10" s="9">
        <f>(K4-J4)*Inputs!$B$9</f>
      </c>
    </row>
    <row r="11">
      <c r="A11" s="10" t="s">
        <v>49</v>
      </c>
      <c r="B11" s="10">
        <f>B7+B8-B9-B10</f>
      </c>
      <c r="C11" s="10">
        <f>C7+C8-C9-C10</f>
      </c>
      <c r="D11" s="10">
        <f>D7+D8-D9-D10</f>
      </c>
      <c r="E11" s="10">
        <f>E7+E8-E9-E10</f>
      </c>
      <c r="F11" s="10">
        <f>F7+F8-F9-F10</f>
      </c>
      <c r="G11" s="10">
        <f>G7+G8-G9-G10</f>
      </c>
      <c r="H11" s="10">
        <f>H7+H8-H9-H10</f>
      </c>
      <c r="I11" s="10">
        <f>I7+I8-I9-I10</f>
      </c>
      <c r="J11" s="10">
        <f>J7+J8-J9-J10</f>
      </c>
      <c r="K11" s="10">
        <f>K7+K8-K9-K10</f>
      </c>
    </row>
    <row r="13">
      <c r="A13" s="3" t="s">
        <v>50</v>
      </c>
      <c r="B13" s="7">
        <f>1/POWER(1+Inputs!$B$10,1)</f>
      </c>
      <c r="C13" s="7">
        <f>1/POWER(1+Inputs!$B$10,2)</f>
      </c>
      <c r="D13" s="7">
        <f>1/POWER(1+Inputs!$B$10,3)</f>
      </c>
      <c r="E13" s="7">
        <f>1/POWER(1+Inputs!$B$10,4)</f>
      </c>
      <c r="F13" s="7">
        <f>1/POWER(1+Inputs!$B$10,5)</f>
      </c>
      <c r="G13" s="7">
        <f>1/POWER(1+Inputs!$B$10,6)</f>
      </c>
      <c r="H13" s="7">
        <f>1/POWER(1+Inputs!$B$10,7)</f>
      </c>
      <c r="I13" s="7">
        <f>1/POWER(1+Inputs!$B$10,8)</f>
      </c>
      <c r="J13" s="7">
        <f>1/POWER(1+Inputs!$B$10,9)</f>
      </c>
      <c r="K13" s="7">
        <f>1/POWER(1+Inputs!$B$10,10)</f>
      </c>
    </row>
    <row r="14">
      <c r="A14" s="10" t="s">
        <v>51</v>
      </c>
      <c r="B14" s="10">
        <f>B11*B13</f>
      </c>
      <c r="C14" s="10">
        <f>C11*C13</f>
      </c>
      <c r="D14" s="10">
        <f>D11*D13</f>
      </c>
      <c r="E14" s="10">
        <f>E11*E13</f>
      </c>
      <c r="F14" s="10">
        <f>F11*F13</f>
      </c>
      <c r="G14" s="10">
        <f>G11*G13</f>
      </c>
      <c r="H14" s="10">
        <f>H11*H13</f>
      </c>
      <c r="I14" s="10">
        <f>I11*I13</f>
      </c>
      <c r="J14" s="10">
        <f>J11*J13</f>
      </c>
      <c r="K14" s="10">
        <f>K11*K13</f>
      </c>
    </row>
    <row r="16">
      <c r="A16" s="12" t="s">
        <v>52</v>
      </c>
    </row>
  </sheetData>
  <mergeCells count="2">
    <mergeCell ref="A1:K1"/>
    <mergeCell ref="A16:K16"/>
  </mergeCells>
</worksheet>
</file>

<file path=xl/worksheets/sheet4.xml><?xml version="1.0" encoding="utf-8"?>
<worksheet xmlns="http://schemas.openxmlformats.org/spreadsheetml/2006/main">
  <dimension ref="A1:C26"/>
  <sheetViews>
    <sheetView workbookViewId="0"/>
  </sheetViews>
  <sheetFormatPr defaultRowHeight="15"/>
  <cols>
    <col min="1" max="1" width="38" customWidth="1"/>
    <col min="2" max="2" width="18" customWidth="1"/>
    <col min="3" max="3" width="38" customWidth="1"/>
  </cols>
  <sheetData>
    <row r="1">
      <c r="A1" s="1" t="s">
        <v>53</v>
      </c>
    </row>
    <row r="3">
      <c r="A3" s="2" t="s">
        <v>54</v>
      </c>
    </row>
    <row r="4">
      <c r="A4" s="3" t="s">
        <v>55</v>
      </c>
      <c r="B4" s="9">
        <f>SUM(FCFF!B14:K14)</f>
      </c>
      <c r="C4" s="12" t="s">
        <v>56</v>
      </c>
    </row>
    <row r="5">
      <c r="A5" s="3" t="s">
        <v>57</v>
      </c>
      <c r="B5" s="9">
        <f>FCFF!K11</f>
      </c>
      <c r="C5" s="12" t="s">
        <v>58</v>
      </c>
    </row>
    <row r="6">
      <c r="A6" s="3" t="s">
        <v>59</v>
      </c>
      <c r="B6" s="9">
        <f>FCFF!K6</f>
      </c>
      <c r="C6" s="12" t="s">
        <v>60</v>
      </c>
    </row>
    <row r="8">
      <c r="A8" s="2" t="s">
        <v>61</v>
      </c>
    </row>
    <row r="9">
      <c r="A9" s="3" t="s">
        <v>62</v>
      </c>
      <c r="B9" s="9">
        <f>(B5*(1+Inputs!$B$11))/(Inputs!$B$10-Inputs!$B$11)</f>
      </c>
      <c r="C9" s="12" t="s">
        <v>63</v>
      </c>
    </row>
    <row r="10">
      <c r="A10" s="3" t="s">
        <v>64</v>
      </c>
      <c r="B10" s="9">
        <f>B6*Inputs!$B$12</f>
      </c>
      <c r="C10" s="12" t="s">
        <v>65</v>
      </c>
    </row>
    <row r="11">
      <c r="A11" s="3" t="s">
        <v>66</v>
      </c>
      <c r="B11" s="9">
        <f>(B9+B10)/2</f>
      </c>
      <c r="C11" s="12" t="s">
        <v>67</v>
      </c>
    </row>
    <row r="12">
      <c r="A12" s="3" t="s">
        <v>68</v>
      </c>
      <c r="B12" s="9">
        <f>B11/POWER(1+Inputs!$B$10,10)</f>
      </c>
      <c r="C12" s="12" t="s">
        <v>69</v>
      </c>
    </row>
    <row r="14">
      <c r="A14" s="2" t="s">
        <v>70</v>
      </c>
    </row>
    <row r="15">
      <c r="A15" s="10" t="s">
        <v>71</v>
      </c>
      <c r="B15" s="10">
        <f>B4+B12</f>
      </c>
      <c r="C15" s="12" t="s">
        <v>72</v>
      </c>
    </row>
    <row r="16">
      <c r="A16" s="3" t="s">
        <v>73</v>
      </c>
      <c r="B16" s="9">
        <f>Inputs!$B$13</f>
      </c>
      <c r="C16" s="12" t="s">
        <v>74</v>
      </c>
    </row>
    <row r="17">
      <c r="A17" s="10" t="s">
        <v>75</v>
      </c>
      <c r="B17" s="10">
        <f>B15-B16</f>
      </c>
      <c r="C17" s="12" t="s">
        <v>76</v>
      </c>
    </row>
    <row r="18">
      <c r="A18" s="3" t="s">
        <v>21</v>
      </c>
      <c r="B18" s="7">
        <f>Inputs!$B$14</f>
      </c>
    </row>
    <row r="19">
      <c r="A19" s="10" t="s">
        <v>77</v>
      </c>
      <c r="B19" s="10">
        <f>B17/B18</f>
      </c>
      <c r="C19" s="12" t="s">
        <v>78</v>
      </c>
    </row>
    <row r="21">
      <c r="A21" s="2" t="s">
        <v>79</v>
      </c>
    </row>
    <row r="22">
      <c r="A22" s="3" t="s">
        <v>80</v>
      </c>
      <c r="B22" s="5">
        <v>0.045</v>
      </c>
      <c r="C22" s="12" t="s">
        <v>81</v>
      </c>
    </row>
    <row r="23">
      <c r="A23" s="3" t="s">
        <v>82</v>
      </c>
      <c r="B23" s="5">
        <v>0.055</v>
      </c>
      <c r="C23" s="12" t="s">
        <v>83</v>
      </c>
    </row>
    <row r="24">
      <c r="A24" s="3" t="s">
        <v>84</v>
      </c>
      <c r="B24" s="4">
        <v>1.2</v>
      </c>
      <c r="C24" s="12" t="s">
        <v>85</v>
      </c>
    </row>
    <row r="25">
      <c r="A25" s="3" t="s">
        <v>86</v>
      </c>
      <c r="B25" s="8">
        <f>B22+B24*B23</f>
      </c>
      <c r="C25" s="12" t="s">
        <v>87</v>
      </c>
    </row>
    <row r="26">
      <c r="A26" s="3" t="s">
        <v>88</v>
      </c>
      <c r="B26" s="5">
        <v>0.06</v>
      </c>
      <c r="C26" s="12" t="s">
        <v>89</v>
      </c>
    </row>
    <row r="27">
      <c r="A27" s="3" t="s">
        <v>90</v>
      </c>
      <c r="B27" s="8">
        <f>B26*(1-Inputs!$B$6)</f>
      </c>
      <c r="C27" s="12" t="s">
        <v>91</v>
      </c>
    </row>
    <row r="28">
      <c r="A28" s="3" t="s">
        <v>92</v>
      </c>
      <c r="B28" s="5">
        <v>0.95</v>
      </c>
      <c r="C28" s="12" t="s">
        <v>93</v>
      </c>
    </row>
    <row r="29">
      <c r="A29" s="3" t="s">
        <v>94</v>
      </c>
      <c r="B29" s="5">
        <v>0.05</v>
      </c>
      <c r="C29" s="12" t="s">
        <v>27</v>
      </c>
    </row>
    <row r="30">
      <c r="A30" s="3" t="s">
        <v>95</v>
      </c>
      <c r="B30" s="8">
        <f>B28*B25+B29*B27</f>
      </c>
      <c r="C30" s="12" t="s">
        <v>96</v>
      </c>
    </row>
  </sheetData>
  <mergeCells count="5">
    <mergeCell ref="A1:C1"/>
    <mergeCell ref="A3:C3"/>
    <mergeCell ref="A8:C8"/>
    <mergeCell ref="A14:C14"/>
    <mergeCell ref="A21:C21"/>
  </mergeCells>
</worksheet>
</file>

<file path=xl/worksheets/sheet5.xml><?xml version="1.0" encoding="utf-8"?>
<worksheet xmlns="http://schemas.openxmlformats.org/spreadsheetml/2006/main">
  <dimension ref="A1:F9"/>
  <sheetViews>
    <sheetView workbookViewId="0"/>
  </sheetViews>
  <sheetFormatPr defaultRowHeight="15"/>
  <cols>
    <col min="1" max="1" width="22" customWidth="1"/>
    <col min="2" max="2" width="14" customWidth="1"/>
    <col min="3" max="3" width="14" customWidth="1"/>
    <col min="4" max="4" width="14" customWidth="1"/>
    <col min="5" max="5" width="14" customWidth="1"/>
    <col min="6" max="6" width="14" customWidth="1"/>
    <col min="7" max="7" width="14" customWidth="1"/>
    <col min="8" max="8" width="14" customWidth="1"/>
  </cols>
  <sheetData>
    <row r="1">
      <c r="A1" s="1" t="s">
        <v>97</v>
      </c>
    </row>
    <row r="3">
      <c r="A3" s="12" t="s">
        <v>98</v>
      </c>
    </row>
    <row r="5">
      <c r="A5" s="13" t="s">
        <v>99</v>
      </c>
      <c r="B5" s="13">
        <v>0.01</v>
      </c>
      <c r="C5" s="13">
        <v>0.02</v>
      </c>
      <c r="D5" s="13">
        <v>0.03</v>
      </c>
      <c r="E5" s="13">
        <v>0.04</v>
      </c>
      <c r="F5" s="13">
        <v>0.05</v>
      </c>
    </row>
    <row r="6">
      <c r="A6" s="13">
        <v>0.075</v>
      </c>
      <c r="B6" s="15">
        <f>FCFF!B11/POWER(1+0.075,1)+FCFF!C11/POWER(1+0.075,2)+FCFF!D11/POWER(1+0.075,3)+FCFF!E11/POWER(1+0.075,4)+FCFF!F11/POWER(1+0.075,5)+FCFF!G11/POWER(1+0.075,6)+FCFF!H11/POWER(1+0.075,7)+FCFF!I11/POWER(1+0.075,8)+FCFF!J11/POWER(1+0.075,9)+FCFF!K11/POWER(1+0.075,10)+(FCFF!K11*(1+0.01))/(0.075-0.01)/POWER(1+0.075,10)</f>
      </c>
      <c r="C6" s="15">
        <f>FCFF!B11/POWER(1+0.075,1)+FCFF!C11/POWER(1+0.075,2)+FCFF!D11/POWER(1+0.075,3)+FCFF!E11/POWER(1+0.075,4)+FCFF!F11/POWER(1+0.075,5)+FCFF!G11/POWER(1+0.075,6)+FCFF!H11/POWER(1+0.075,7)+FCFF!I11/POWER(1+0.075,8)+FCFF!J11/POWER(1+0.075,9)+FCFF!K11/POWER(1+0.075,10)+(FCFF!K11*(1+0.02))/(0.075-0.02)/POWER(1+0.075,10)</f>
      </c>
      <c r="D6" s="15">
        <f>FCFF!B11/POWER(1+0.075,1)+FCFF!C11/POWER(1+0.075,2)+FCFF!D11/POWER(1+0.075,3)+FCFF!E11/POWER(1+0.075,4)+FCFF!F11/POWER(1+0.075,5)+FCFF!G11/POWER(1+0.075,6)+FCFF!H11/POWER(1+0.075,7)+FCFF!I11/POWER(1+0.075,8)+FCFF!J11/POWER(1+0.075,9)+FCFF!K11/POWER(1+0.075,10)+(FCFF!K11*(1+0.03))/(0.075-0.03)/POWER(1+0.075,10)</f>
      </c>
      <c r="E6" s="15">
        <f>FCFF!B11/POWER(1+0.075,1)+FCFF!C11/POWER(1+0.075,2)+FCFF!D11/POWER(1+0.075,3)+FCFF!E11/POWER(1+0.075,4)+FCFF!F11/POWER(1+0.075,5)+FCFF!G11/POWER(1+0.075,6)+FCFF!H11/POWER(1+0.075,7)+FCFF!I11/POWER(1+0.075,8)+FCFF!J11/POWER(1+0.075,9)+FCFF!K11/POWER(1+0.075,10)+(FCFF!K11*(1+0.04))/(0.075-0.04)/POWER(1+0.075,10)</f>
      </c>
      <c r="F6" s="15">
        <f>FCFF!B11/POWER(1+0.075,1)+FCFF!C11/POWER(1+0.075,2)+FCFF!D11/POWER(1+0.075,3)+FCFF!E11/POWER(1+0.075,4)+FCFF!F11/POWER(1+0.075,5)+FCFF!G11/POWER(1+0.075,6)+FCFF!H11/POWER(1+0.075,7)+FCFF!I11/POWER(1+0.075,8)+FCFF!J11/POWER(1+0.075,9)+FCFF!K11/POWER(1+0.075,10)+(FCFF!K11*(1+0.05))/(0.075-0.05)/POWER(1+0.075,10)</f>
      </c>
    </row>
    <row r="7">
      <c r="A7" s="13">
        <v>0.085</v>
      </c>
      <c r="B7" s="15">
        <f>FCFF!B11/POWER(1+0.085,1)+FCFF!C11/POWER(1+0.085,2)+FCFF!D11/POWER(1+0.085,3)+FCFF!E11/POWER(1+0.085,4)+FCFF!F11/POWER(1+0.085,5)+FCFF!G11/POWER(1+0.085,6)+FCFF!H11/POWER(1+0.085,7)+FCFF!I11/POWER(1+0.085,8)+FCFF!J11/POWER(1+0.085,9)+FCFF!K11/POWER(1+0.085,10)+(FCFF!K11*(1+0.01))/(0.085-0.01)/POWER(1+0.085,10)</f>
      </c>
      <c r="C7" s="15">
        <f>FCFF!B11/POWER(1+0.085,1)+FCFF!C11/POWER(1+0.085,2)+FCFF!D11/POWER(1+0.085,3)+FCFF!E11/POWER(1+0.085,4)+FCFF!F11/POWER(1+0.085,5)+FCFF!G11/POWER(1+0.085,6)+FCFF!H11/POWER(1+0.085,7)+FCFF!I11/POWER(1+0.085,8)+FCFF!J11/POWER(1+0.085,9)+FCFF!K11/POWER(1+0.085,10)+(FCFF!K11*(1+0.02))/(0.085-0.02)/POWER(1+0.085,10)</f>
      </c>
      <c r="D7" s="15">
        <f>FCFF!B11/POWER(1+0.085,1)+FCFF!C11/POWER(1+0.085,2)+FCFF!D11/POWER(1+0.085,3)+FCFF!E11/POWER(1+0.085,4)+FCFF!F11/POWER(1+0.085,5)+FCFF!G11/POWER(1+0.085,6)+FCFF!H11/POWER(1+0.085,7)+FCFF!I11/POWER(1+0.085,8)+FCFF!J11/POWER(1+0.085,9)+FCFF!K11/POWER(1+0.085,10)+(FCFF!K11*(1+0.03))/(0.085-0.03)/POWER(1+0.085,10)</f>
      </c>
      <c r="E7" s="15">
        <f>FCFF!B11/POWER(1+0.085,1)+FCFF!C11/POWER(1+0.085,2)+FCFF!D11/POWER(1+0.085,3)+FCFF!E11/POWER(1+0.085,4)+FCFF!F11/POWER(1+0.085,5)+FCFF!G11/POWER(1+0.085,6)+FCFF!H11/POWER(1+0.085,7)+FCFF!I11/POWER(1+0.085,8)+FCFF!J11/POWER(1+0.085,9)+FCFF!K11/POWER(1+0.085,10)+(FCFF!K11*(1+0.04))/(0.085-0.04)/POWER(1+0.085,10)</f>
      </c>
      <c r="F7" s="15">
        <f>FCFF!B11/POWER(1+0.085,1)+FCFF!C11/POWER(1+0.085,2)+FCFF!D11/POWER(1+0.085,3)+FCFF!E11/POWER(1+0.085,4)+FCFF!F11/POWER(1+0.085,5)+FCFF!G11/POWER(1+0.085,6)+FCFF!H11/POWER(1+0.085,7)+FCFF!I11/POWER(1+0.085,8)+FCFF!J11/POWER(1+0.085,9)+FCFF!K11/POWER(1+0.085,10)+(FCFF!K11*(1+0.05))/(0.085-0.05)/POWER(1+0.085,10)</f>
      </c>
    </row>
    <row r="8">
      <c r="A8" s="13">
        <v>0.095</v>
      </c>
      <c r="B8" s="15">
        <f>FCFF!B11/POWER(1+0.095,1)+FCFF!C11/POWER(1+0.095,2)+FCFF!D11/POWER(1+0.095,3)+FCFF!E11/POWER(1+0.095,4)+FCFF!F11/POWER(1+0.095,5)+FCFF!G11/POWER(1+0.095,6)+FCFF!H11/POWER(1+0.095,7)+FCFF!I11/POWER(1+0.095,8)+FCFF!J11/POWER(1+0.095,9)+FCFF!K11/POWER(1+0.095,10)+(FCFF!K11*(1+0.01))/(0.095-0.01)/POWER(1+0.095,10)</f>
      </c>
      <c r="C8" s="15">
        <f>FCFF!B11/POWER(1+0.095,1)+FCFF!C11/POWER(1+0.095,2)+FCFF!D11/POWER(1+0.095,3)+FCFF!E11/POWER(1+0.095,4)+FCFF!F11/POWER(1+0.095,5)+FCFF!G11/POWER(1+0.095,6)+FCFF!H11/POWER(1+0.095,7)+FCFF!I11/POWER(1+0.095,8)+FCFF!J11/POWER(1+0.095,9)+FCFF!K11/POWER(1+0.095,10)+(FCFF!K11*(1+0.02))/(0.095-0.02)/POWER(1+0.095,10)</f>
      </c>
      <c r="D8" s="15">
        <f>FCFF!B11/POWER(1+0.095,1)+FCFF!C11/POWER(1+0.095,2)+FCFF!D11/POWER(1+0.095,3)+FCFF!E11/POWER(1+0.095,4)+FCFF!F11/POWER(1+0.095,5)+FCFF!G11/POWER(1+0.095,6)+FCFF!H11/POWER(1+0.095,7)+FCFF!I11/POWER(1+0.095,8)+FCFF!J11/POWER(1+0.095,9)+FCFF!K11/POWER(1+0.095,10)+(FCFF!K11*(1+0.03))/(0.095-0.03)/POWER(1+0.095,10)</f>
      </c>
      <c r="E8" s="15">
        <f>FCFF!B11/POWER(1+0.095,1)+FCFF!C11/POWER(1+0.095,2)+FCFF!D11/POWER(1+0.095,3)+FCFF!E11/POWER(1+0.095,4)+FCFF!F11/POWER(1+0.095,5)+FCFF!G11/POWER(1+0.095,6)+FCFF!H11/POWER(1+0.095,7)+FCFF!I11/POWER(1+0.095,8)+FCFF!J11/POWER(1+0.095,9)+FCFF!K11/POWER(1+0.095,10)+(FCFF!K11*(1+0.04))/(0.095-0.04)/POWER(1+0.095,10)</f>
      </c>
      <c r="F8" s="15">
        <f>FCFF!B11/POWER(1+0.095,1)+FCFF!C11/POWER(1+0.095,2)+FCFF!D11/POWER(1+0.095,3)+FCFF!E11/POWER(1+0.095,4)+FCFF!F11/POWER(1+0.095,5)+FCFF!G11/POWER(1+0.095,6)+FCFF!H11/POWER(1+0.095,7)+FCFF!I11/POWER(1+0.095,8)+FCFF!J11/POWER(1+0.095,9)+FCFF!K11/POWER(1+0.095,10)+(FCFF!K11*(1+0.05))/(0.095-0.05)/POWER(1+0.095,10)</f>
      </c>
    </row>
    <row r="9">
      <c r="A9" s="13">
        <v>0.105</v>
      </c>
      <c r="B9" s="15">
        <f>FCFF!B11/POWER(1+0.105,1)+FCFF!C11/POWER(1+0.105,2)+FCFF!D11/POWER(1+0.105,3)+FCFF!E11/POWER(1+0.105,4)+FCFF!F11/POWER(1+0.105,5)+FCFF!G11/POWER(1+0.105,6)+FCFF!H11/POWER(1+0.105,7)+FCFF!I11/POWER(1+0.105,8)+FCFF!J11/POWER(1+0.105,9)+FCFF!K11/POWER(1+0.105,10)+(FCFF!K11*(1+0.01))/(0.105-0.01)/POWER(1+0.105,10)</f>
      </c>
      <c r="C9" s="15">
        <f>FCFF!B11/POWER(1+0.105,1)+FCFF!C11/POWER(1+0.105,2)+FCFF!D11/POWER(1+0.105,3)+FCFF!E11/POWER(1+0.105,4)+FCFF!F11/POWER(1+0.105,5)+FCFF!G11/POWER(1+0.105,6)+FCFF!H11/POWER(1+0.105,7)+FCFF!I11/POWER(1+0.105,8)+FCFF!J11/POWER(1+0.105,9)+FCFF!K11/POWER(1+0.105,10)+(FCFF!K11*(1+0.02))/(0.105-0.02)/POWER(1+0.105,10)</f>
      </c>
      <c r="D9" s="15">
        <f>FCFF!B11/POWER(1+0.105,1)+FCFF!C11/POWER(1+0.105,2)+FCFF!D11/POWER(1+0.105,3)+FCFF!E11/POWER(1+0.105,4)+FCFF!F11/POWER(1+0.105,5)+FCFF!G11/POWER(1+0.105,6)+FCFF!H11/POWER(1+0.105,7)+FCFF!I11/POWER(1+0.105,8)+FCFF!J11/POWER(1+0.105,9)+FCFF!K11/POWER(1+0.105,10)+(FCFF!K11*(1+0.03))/(0.105-0.03)/POWER(1+0.105,10)</f>
      </c>
      <c r="E9" s="15">
        <f>FCFF!B11/POWER(1+0.105,1)+FCFF!C11/POWER(1+0.105,2)+FCFF!D11/POWER(1+0.105,3)+FCFF!E11/POWER(1+0.105,4)+FCFF!F11/POWER(1+0.105,5)+FCFF!G11/POWER(1+0.105,6)+FCFF!H11/POWER(1+0.105,7)+FCFF!I11/POWER(1+0.105,8)+FCFF!J11/POWER(1+0.105,9)+FCFF!K11/POWER(1+0.105,10)+(FCFF!K11*(1+0.04))/(0.105-0.04)/POWER(1+0.105,10)</f>
      </c>
      <c r="F9" s="15">
        <f>FCFF!B11/POWER(1+0.105,1)+FCFF!C11/POWER(1+0.105,2)+FCFF!D11/POWER(1+0.105,3)+FCFF!E11/POWER(1+0.105,4)+FCFF!F11/POWER(1+0.105,5)+FCFF!G11/POWER(1+0.105,6)+FCFF!H11/POWER(1+0.105,7)+FCFF!I11/POWER(1+0.105,8)+FCFF!J11/POWER(1+0.105,9)+FCFF!K11/POWER(1+0.105,10)+(FCFF!K11*(1+0.05))/(0.105-0.05)/POWER(1+0.105,10)</f>
      </c>
    </row>
    <row r="10">
      <c r="A10" s="13">
        <v>0.115</v>
      </c>
      <c r="B10" s="15">
        <f>FCFF!B11/POWER(1+0.115,1)+FCFF!C11/POWER(1+0.115,2)+FCFF!D11/POWER(1+0.115,3)+FCFF!E11/POWER(1+0.115,4)+FCFF!F11/POWER(1+0.115,5)+FCFF!G11/POWER(1+0.115,6)+FCFF!H11/POWER(1+0.115,7)+FCFF!I11/POWER(1+0.115,8)+FCFF!J11/POWER(1+0.115,9)+FCFF!K11/POWER(1+0.115,10)+(FCFF!K11*(1+0.01))/(0.115-0.01)/POWER(1+0.115,10)</f>
      </c>
      <c r="C10" s="15">
        <f>FCFF!B11/POWER(1+0.115,1)+FCFF!C11/POWER(1+0.115,2)+FCFF!D11/POWER(1+0.115,3)+FCFF!E11/POWER(1+0.115,4)+FCFF!F11/POWER(1+0.115,5)+FCFF!G11/POWER(1+0.115,6)+FCFF!H11/POWER(1+0.115,7)+FCFF!I11/POWER(1+0.115,8)+FCFF!J11/POWER(1+0.115,9)+FCFF!K11/POWER(1+0.115,10)+(FCFF!K11*(1+0.02))/(0.115-0.02)/POWER(1+0.115,10)</f>
      </c>
      <c r="D10" s="15">
        <f>FCFF!B11/POWER(1+0.115,1)+FCFF!C11/POWER(1+0.115,2)+FCFF!D11/POWER(1+0.115,3)+FCFF!E11/POWER(1+0.115,4)+FCFF!F11/POWER(1+0.115,5)+FCFF!G11/POWER(1+0.115,6)+FCFF!H11/POWER(1+0.115,7)+FCFF!I11/POWER(1+0.115,8)+FCFF!J11/POWER(1+0.115,9)+FCFF!K11/POWER(1+0.115,10)+(FCFF!K11*(1+0.03))/(0.115-0.03)/POWER(1+0.115,10)</f>
      </c>
      <c r="E10" s="15">
        <f>FCFF!B11/POWER(1+0.115,1)+FCFF!C11/POWER(1+0.115,2)+FCFF!D11/POWER(1+0.115,3)+FCFF!E11/POWER(1+0.115,4)+FCFF!F11/POWER(1+0.115,5)+FCFF!G11/POWER(1+0.115,6)+FCFF!H11/POWER(1+0.115,7)+FCFF!I11/POWER(1+0.115,8)+FCFF!J11/POWER(1+0.115,9)+FCFF!K11/POWER(1+0.115,10)+(FCFF!K11*(1+0.04))/(0.115-0.04)/POWER(1+0.115,10)</f>
      </c>
      <c r="F10" s="15">
        <f>FCFF!B11/POWER(1+0.115,1)+FCFF!C11/POWER(1+0.115,2)+FCFF!D11/POWER(1+0.115,3)+FCFF!E11/POWER(1+0.115,4)+FCFF!F11/POWER(1+0.115,5)+FCFF!G11/POWER(1+0.115,6)+FCFF!H11/POWER(1+0.115,7)+FCFF!I11/POWER(1+0.115,8)+FCFF!J11/POWER(1+0.115,9)+FCFF!K11/POWER(1+0.115,10)+(FCFF!K11*(1+0.05))/(0.115-0.05)/POWER(1+0.115,10)</f>
      </c>
    </row>
    <row r="13">
      <c r="A13" s="12" t="s">
        <v>100</v>
      </c>
    </row>
  </sheetData>
  <mergeCells count="3">
    <mergeCell ref="A1:H1"/>
    <mergeCell ref="A3:H3"/>
    <mergeCell ref="A13:H13"/>
  </mergeCells>
</worksheet>
</file>